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9FD"/>
  <workbookPr codeName="ThisWorkbook"/>
  <bookViews>
    <workbookView xWindow="360" yWindow="30" windowWidth="9930" windowHeight="12375" activeTab="0"/>
  </bookViews>
  <sheets>
    <sheet name="Historic Income Statement" sheetId="1" r:id="rId1"/>
    <sheet name="Historic Balance Sheet" sheetId="2" r:id="rId2"/>
  </sheets>
  <definedNames>
    <definedName name="_xlnm.Print_Area" localSheetId="1">'Historic Balance Sheet'!$A$1:$P$36</definedName>
    <definedName name="_xlnm.Print_Area" localSheetId="0">'Historic Income Statement'!$A$1:$R$45</definedName>
  </definedNames>
  <calcPr fullCalcOnLoad="1"/>
</workbook>
</file>

<file path=xl/sharedStrings.xml><?xml version="1.0" encoding="utf-8"?>
<sst xmlns="http://schemas.openxmlformats.org/spreadsheetml/2006/main" count="121" uniqueCount="85">
  <si>
    <t>Operating income</t>
  </si>
  <si>
    <t xml:space="preserve">Net sales of oil and gas </t>
  </si>
  <si>
    <t>Other operating income</t>
  </si>
  <si>
    <t>Cost of sales</t>
  </si>
  <si>
    <t>Production costs</t>
  </si>
  <si>
    <t>Exploration costs</t>
  </si>
  <si>
    <t>Impairment costs</t>
  </si>
  <si>
    <t>Impairment goodwill</t>
  </si>
  <si>
    <t>Gross profit</t>
  </si>
  <si>
    <t>Sale of assets</t>
  </si>
  <si>
    <t>Other income</t>
  </si>
  <si>
    <t>Operating result</t>
  </si>
  <si>
    <t>Financial investments</t>
  </si>
  <si>
    <t xml:space="preserve">Financial income  </t>
  </si>
  <si>
    <t>Financial expenses</t>
  </si>
  <si>
    <t>Share of result in associated company</t>
  </si>
  <si>
    <t>Profit before tax</t>
  </si>
  <si>
    <t>Tax</t>
  </si>
  <si>
    <t>Net result</t>
  </si>
  <si>
    <t>Net result attributable to shareholders of the parent company</t>
  </si>
  <si>
    <t>Net result attributable to minority interest</t>
  </si>
  <si>
    <t xml:space="preserve">1 Jan 2009 – </t>
  </si>
  <si>
    <t xml:space="preserve">1 Oct 2009 – </t>
  </si>
  <si>
    <t>31 Dec 2009</t>
  </si>
  <si>
    <t>12 months</t>
  </si>
  <si>
    <t>3 months</t>
  </si>
  <si>
    <t xml:space="preserve">1 Jul 2009 – </t>
  </si>
  <si>
    <t>30 Sep 2009</t>
  </si>
  <si>
    <t xml:space="preserve">1 Apr 2009 – </t>
  </si>
  <si>
    <t>30 Jun 2009</t>
  </si>
  <si>
    <t>31 Mar 2009</t>
  </si>
  <si>
    <t xml:space="preserve">1 Jan 2008 – </t>
  </si>
  <si>
    <t>31 Dec 2008</t>
  </si>
  <si>
    <t>Expressed in TUSD</t>
  </si>
  <si>
    <t>ASSETS</t>
  </si>
  <si>
    <t>Non-current assets</t>
  </si>
  <si>
    <t>Oil and gas properties</t>
  </si>
  <si>
    <t>Other tangible fixed assets</t>
  </si>
  <si>
    <t>Other intangible fixed assets</t>
  </si>
  <si>
    <t>Goodwill</t>
  </si>
  <si>
    <t>Financial assets</t>
  </si>
  <si>
    <t>Deferred tax</t>
  </si>
  <si>
    <t>Total non-current assets</t>
  </si>
  <si>
    <t>Current Assets</t>
  </si>
  <si>
    <t>Cash and bank</t>
  </si>
  <si>
    <t>Total current assets</t>
  </si>
  <si>
    <t>Total assets</t>
  </si>
  <si>
    <t>TOTAL EQUITY AND LIABILITIES</t>
  </si>
  <si>
    <t>Shareholders’ equity including net result for the period</t>
  </si>
  <si>
    <t>Minority interest</t>
  </si>
  <si>
    <t>Total Equity</t>
  </si>
  <si>
    <t>Non-current liabilities</t>
  </si>
  <si>
    <t>Provisions</t>
  </si>
  <si>
    <t>Long-term interest bearing debt</t>
  </si>
  <si>
    <t>Long-term non interest bearing debt</t>
  </si>
  <si>
    <t>Total non-current liabilities</t>
  </si>
  <si>
    <t>Current liabilities</t>
  </si>
  <si>
    <t>Equity and liability</t>
  </si>
  <si>
    <t xml:space="preserve">1 Oct 2008 – </t>
  </si>
  <si>
    <t>30 Sep 2008</t>
  </si>
  <si>
    <t xml:space="preserve">1 Jul 2008 – </t>
  </si>
  <si>
    <t xml:space="preserve">1 Apr 2008 – </t>
  </si>
  <si>
    <t>30 Jun 2008</t>
  </si>
  <si>
    <t>31 Mar 2008</t>
  </si>
  <si>
    <t xml:space="preserve">1 Jan 2007 – </t>
  </si>
  <si>
    <t>31 Dec 2007</t>
  </si>
  <si>
    <t>31 Dec 2006</t>
  </si>
  <si>
    <t>31 Dec 2004</t>
  </si>
  <si>
    <t>31 Dec 2005</t>
  </si>
  <si>
    <t>31 Dec 2003</t>
  </si>
  <si>
    <t>31 Dec 2002</t>
  </si>
  <si>
    <t xml:space="preserve">1 Jan 2005 – </t>
  </si>
  <si>
    <t xml:space="preserve">1 Jan 2006 – </t>
  </si>
  <si>
    <t xml:space="preserve">1 Jan 2002 – </t>
  </si>
  <si>
    <t xml:space="preserve">1 Jan 2004 – </t>
  </si>
  <si>
    <t xml:space="preserve">1 Jan 2003 – </t>
  </si>
  <si>
    <t>Depletion Oil &amp; Gas properties</t>
  </si>
  <si>
    <t>General and administaration expenses</t>
  </si>
  <si>
    <t>LUNDIN PETROLEUM AB</t>
  </si>
  <si>
    <t>CONSOLIDATED INCOME STATEMENT</t>
  </si>
  <si>
    <t>FOR THE PERIOD</t>
  </si>
  <si>
    <t>CONSOLIDATED BALANCE SHEET</t>
  </si>
  <si>
    <t>AS AT</t>
  </si>
  <si>
    <t>Current receivables and inventory</t>
  </si>
  <si>
    <t>Unaudited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</si>
</sst>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</numFmts>
  <fonts count="11">
    <font>
      <sz val="10"/>
      <name val="Arial"/>
      <family val="0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name val="Arial"/>
      <family val="0"/>
    </font>
    <font>
      <i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9" fontId="4" fillId="0" borderId="0" xfId="21" applyNumberFormat="1" applyFont="1" applyFill="1" applyAlignment="1">
      <alignment/>
    </xf>
    <xf numFmtId="172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 wrapText="1"/>
    </xf>
    <xf numFmtId="0" fontId="9" fillId="0" borderId="0" xfId="0" applyFont="1" applyAlignment="1">
      <alignment/>
    </xf>
    <xf numFmtId="172" fontId="2" fillId="0" borderId="0" xfId="0" applyNumberFormat="1" applyFont="1" applyFill="1" applyAlignment="1">
      <alignment horizontal="center" vertical="top" wrapText="1"/>
    </xf>
    <xf numFmtId="15" fontId="2" fillId="0" borderId="0" xfId="0" applyNumberFormat="1" applyFont="1" applyFill="1" applyAlignment="1" quotePrefix="1">
      <alignment horizontal="center"/>
    </xf>
    <xf numFmtId="3" fontId="2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85" zoomScaleNormal="85" workbookViewId="0" topLeftCell="A2">
      <pane xSplit="1" topLeftCell="B1" activePane="topRight" state="frozen"/>
      <selection pane="topLeft" activeCell="A1" sqref="A1"/>
      <selection pane="topRight" activeCell="G61" sqref="G61"/>
    </sheetView>
  </sheetViews>
  <sheetFormatPr defaultColWidth="9.140625" defaultRowHeight="12.75" outlineLevelCol="1"/>
  <cols>
    <col min="1" max="1" width="37.140625" style="0" customWidth="1"/>
    <col min="2" max="2" width="2.421875" style="0" customWidth="1"/>
    <col min="3" max="3" width="12.421875" style="0" customWidth="1" outlineLevel="1"/>
    <col min="4" max="4" width="12.421875" style="16" customWidth="1" outlineLevel="1"/>
    <col min="5" max="6" width="13.57421875" style="16" customWidth="1" outlineLevel="1"/>
    <col min="7" max="7" width="12.421875" style="0" customWidth="1"/>
    <col min="8" max="8" width="13.57421875" style="16" customWidth="1" outlineLevel="1"/>
    <col min="9" max="11" width="13.57421875" style="0" customWidth="1" outlineLevel="1"/>
    <col min="12" max="12" width="13.57421875" style="16" customWidth="1"/>
    <col min="13" max="20" width="14.28125" style="0" customWidth="1"/>
  </cols>
  <sheetData>
    <row r="1" ht="15.75">
      <c r="A1" s="22" t="s">
        <v>78</v>
      </c>
    </row>
    <row r="2" ht="15.75">
      <c r="A2" s="22" t="s">
        <v>79</v>
      </c>
    </row>
    <row r="3" ht="15.75" customHeight="1">
      <c r="A3" s="22" t="s">
        <v>80</v>
      </c>
    </row>
    <row r="4" spans="1:18" ht="15" customHeight="1">
      <c r="A4" s="22" t="s">
        <v>84</v>
      </c>
      <c r="C4" s="23" t="s">
        <v>22</v>
      </c>
      <c r="D4" s="23" t="s">
        <v>26</v>
      </c>
      <c r="E4" s="23" t="s">
        <v>28</v>
      </c>
      <c r="F4" s="23" t="s">
        <v>21</v>
      </c>
      <c r="G4" s="23" t="s">
        <v>21</v>
      </c>
      <c r="H4" s="23" t="s">
        <v>58</v>
      </c>
      <c r="I4" s="23" t="s">
        <v>60</v>
      </c>
      <c r="J4" s="23" t="s">
        <v>61</v>
      </c>
      <c r="K4" s="23" t="s">
        <v>31</v>
      </c>
      <c r="L4" s="23" t="s">
        <v>31</v>
      </c>
      <c r="M4" s="23" t="s">
        <v>64</v>
      </c>
      <c r="N4" s="23" t="s">
        <v>72</v>
      </c>
      <c r="O4" s="23" t="s">
        <v>71</v>
      </c>
      <c r="P4" s="23" t="s">
        <v>74</v>
      </c>
      <c r="Q4" s="23" t="s">
        <v>75</v>
      </c>
      <c r="R4" s="23" t="s">
        <v>73</v>
      </c>
    </row>
    <row r="5" spans="3:18" ht="12.75">
      <c r="C5" s="24" t="s">
        <v>23</v>
      </c>
      <c r="D5" s="24" t="s">
        <v>27</v>
      </c>
      <c r="E5" s="24" t="s">
        <v>29</v>
      </c>
      <c r="F5" s="24" t="s">
        <v>30</v>
      </c>
      <c r="G5" s="24" t="s">
        <v>23</v>
      </c>
      <c r="H5" s="24" t="s">
        <v>32</v>
      </c>
      <c r="I5" s="24" t="s">
        <v>59</v>
      </c>
      <c r="J5" s="24" t="s">
        <v>62</v>
      </c>
      <c r="K5" s="24" t="s">
        <v>63</v>
      </c>
      <c r="L5" s="24" t="s">
        <v>32</v>
      </c>
      <c r="M5" s="24" t="s">
        <v>65</v>
      </c>
      <c r="N5" s="24" t="s">
        <v>66</v>
      </c>
      <c r="O5" s="24" t="s">
        <v>68</v>
      </c>
      <c r="P5" s="24" t="s">
        <v>67</v>
      </c>
      <c r="Q5" s="24" t="s">
        <v>69</v>
      </c>
      <c r="R5" s="24" t="s">
        <v>70</v>
      </c>
    </row>
    <row r="6" spans="1:18" ht="12.75">
      <c r="A6" s="32" t="s">
        <v>33</v>
      </c>
      <c r="B6" s="33"/>
      <c r="C6" s="34" t="s">
        <v>25</v>
      </c>
      <c r="D6" s="34" t="s">
        <v>25</v>
      </c>
      <c r="E6" s="34" t="s">
        <v>25</v>
      </c>
      <c r="F6" s="34" t="s">
        <v>25</v>
      </c>
      <c r="G6" s="34" t="s">
        <v>24</v>
      </c>
      <c r="H6" s="34" t="s">
        <v>25</v>
      </c>
      <c r="I6" s="34" t="s">
        <v>25</v>
      </c>
      <c r="J6" s="34" t="s">
        <v>25</v>
      </c>
      <c r="K6" s="34" t="s">
        <v>25</v>
      </c>
      <c r="L6" s="34" t="s">
        <v>24</v>
      </c>
      <c r="M6" s="34" t="s">
        <v>24</v>
      </c>
      <c r="N6" s="34" t="s">
        <v>24</v>
      </c>
      <c r="O6" s="34" t="s">
        <v>24</v>
      </c>
      <c r="P6" s="34" t="s">
        <v>24</v>
      </c>
      <c r="Q6" s="34" t="s">
        <v>24</v>
      </c>
      <c r="R6" s="34" t="s">
        <v>24</v>
      </c>
    </row>
    <row r="7" spans="3:7" ht="12.75">
      <c r="C7" s="15"/>
      <c r="G7" s="15"/>
    </row>
    <row r="8" spans="1:7" ht="12.75">
      <c r="A8" s="1" t="s">
        <v>0</v>
      </c>
      <c r="B8" s="2"/>
      <c r="C8" s="9"/>
      <c r="G8" s="9"/>
    </row>
    <row r="9" spans="1:18" ht="12.75">
      <c r="A9" s="3" t="s">
        <v>1</v>
      </c>
      <c r="B9" s="4"/>
      <c r="C9" s="10">
        <v>219018</v>
      </c>
      <c r="D9" s="10">
        <v>236014</v>
      </c>
      <c r="E9" s="10">
        <v>194126</v>
      </c>
      <c r="F9" s="10">
        <v>146441</v>
      </c>
      <c r="G9" s="12">
        <v>795599</v>
      </c>
      <c r="H9" s="10">
        <v>150068.17599999998</v>
      </c>
      <c r="I9" s="10">
        <v>337463.862</v>
      </c>
      <c r="J9" s="10">
        <v>279816.988</v>
      </c>
      <c r="K9" s="10">
        <v>191315.974</v>
      </c>
      <c r="L9" s="12">
        <v>958665</v>
      </c>
      <c r="M9" s="12">
        <v>793086.756</v>
      </c>
      <c r="N9" s="10">
        <v>571295.495</v>
      </c>
      <c r="O9" s="10">
        <v>518855.8044577231</v>
      </c>
      <c r="P9" s="10">
        <v>303727.47644990764</v>
      </c>
      <c r="Q9" s="10">
        <v>106317.6240635933</v>
      </c>
      <c r="R9" s="10">
        <v>30165.786940111753</v>
      </c>
    </row>
    <row r="10" spans="1:18" ht="12.75">
      <c r="A10" s="3" t="s">
        <v>2</v>
      </c>
      <c r="B10" s="4"/>
      <c r="C10" s="26">
        <v>4962</v>
      </c>
      <c r="D10" s="26">
        <v>3838</v>
      </c>
      <c r="E10" s="26">
        <v>4170</v>
      </c>
      <c r="F10" s="26">
        <v>3673</v>
      </c>
      <c r="G10" s="25">
        <v>16643</v>
      </c>
      <c r="H10" s="26">
        <v>5909.639000000001</v>
      </c>
      <c r="I10" s="26">
        <v>5514.512999999999</v>
      </c>
      <c r="J10" s="26">
        <v>3749.666</v>
      </c>
      <c r="K10" s="26">
        <v>3881.182</v>
      </c>
      <c r="L10" s="25">
        <v>19055</v>
      </c>
      <c r="M10" s="25">
        <v>19353.025999999998</v>
      </c>
      <c r="N10" s="26">
        <v>27820.567</v>
      </c>
      <c r="O10" s="26">
        <v>43207.81851503323</v>
      </c>
      <c r="P10" s="26">
        <v>32574.21037017163</v>
      </c>
      <c r="Q10" s="26">
        <v>15409.446045805995</v>
      </c>
      <c r="R10" s="26">
        <v>267.2943177694617</v>
      </c>
    </row>
    <row r="11" spans="1:18" ht="12.75">
      <c r="A11" s="3"/>
      <c r="B11" s="4"/>
      <c r="C11" s="10"/>
      <c r="D11" s="10"/>
      <c r="E11" s="10"/>
      <c r="F11" s="11"/>
      <c r="G11" s="13"/>
      <c r="H11" s="11"/>
      <c r="I11" s="11"/>
      <c r="J11" s="11"/>
      <c r="K11" s="11"/>
      <c r="L11" s="13"/>
      <c r="M11" s="13"/>
      <c r="N11" s="11"/>
      <c r="O11" s="11"/>
      <c r="P11" s="11"/>
      <c r="Q11" s="11"/>
      <c r="R11" s="11"/>
    </row>
    <row r="12" spans="1:18" ht="12.75">
      <c r="A12" s="3"/>
      <c r="B12" s="5"/>
      <c r="C12" s="12">
        <f>SUM(C9:C10)</f>
        <v>223980</v>
      </c>
      <c r="D12" s="12">
        <f>SUM(D9:D10)</f>
        <v>239852</v>
      </c>
      <c r="E12" s="12">
        <f>SUM(E9:E10)</f>
        <v>198296</v>
      </c>
      <c r="F12" s="12">
        <f>SUM(F9:F10)</f>
        <v>150114</v>
      </c>
      <c r="G12" s="12">
        <f>SUM(G9:G10)</f>
        <v>812242</v>
      </c>
      <c r="H12" s="12">
        <v>155977.81499999997</v>
      </c>
      <c r="I12" s="12">
        <v>342978.375</v>
      </c>
      <c r="J12" s="12">
        <v>283566.65400000004</v>
      </c>
      <c r="K12" s="12">
        <v>195197.156</v>
      </c>
      <c r="L12" s="12">
        <f aca="true" t="shared" si="0" ref="L12:R12">SUM(L9:L10)</f>
        <v>977720</v>
      </c>
      <c r="M12" s="12">
        <f t="shared" si="0"/>
        <v>812439.782</v>
      </c>
      <c r="N12" s="12">
        <f t="shared" si="0"/>
        <v>599116.062</v>
      </c>
      <c r="O12" s="12">
        <f t="shared" si="0"/>
        <v>562063.6229727564</v>
      </c>
      <c r="P12" s="12">
        <f t="shared" si="0"/>
        <v>336301.6868200793</v>
      </c>
      <c r="Q12" s="12">
        <f t="shared" si="0"/>
        <v>121727.0701093993</v>
      </c>
      <c r="R12" s="12">
        <f t="shared" si="0"/>
        <v>30433.081257881215</v>
      </c>
    </row>
    <row r="13" spans="1:18" ht="12.75">
      <c r="A13" s="6" t="s">
        <v>3</v>
      </c>
      <c r="B13" s="5"/>
      <c r="C13" s="10"/>
      <c r="D13" s="10"/>
      <c r="E13" s="10"/>
      <c r="F13" s="10"/>
      <c r="G13" s="12"/>
      <c r="H13" s="10"/>
      <c r="I13" s="10"/>
      <c r="J13" s="10"/>
      <c r="K13" s="10"/>
      <c r="L13" s="12"/>
      <c r="M13" s="12"/>
      <c r="N13" s="10"/>
      <c r="O13" s="10"/>
      <c r="P13" s="10"/>
      <c r="Q13" s="10"/>
      <c r="R13" s="10"/>
    </row>
    <row r="14" spans="1:18" ht="12.75">
      <c r="A14" s="3" t="s">
        <v>4</v>
      </c>
      <c r="B14" s="5"/>
      <c r="C14" s="10">
        <v>-85153</v>
      </c>
      <c r="D14" s="10">
        <v>-91176</v>
      </c>
      <c r="E14" s="10">
        <v>-69817</v>
      </c>
      <c r="F14" s="10">
        <v>-55591</v>
      </c>
      <c r="G14" s="12">
        <v>-301737</v>
      </c>
      <c r="H14" s="10">
        <v>-84983.56099999999</v>
      </c>
      <c r="I14" s="10">
        <v>-86368.45299999998</v>
      </c>
      <c r="J14" s="10">
        <v>-118930.46100000004</v>
      </c>
      <c r="K14" s="10">
        <v>-73465.525</v>
      </c>
      <c r="L14" s="12">
        <v>-363748</v>
      </c>
      <c r="M14" s="12">
        <v>-335818.76199999993</v>
      </c>
      <c r="N14" s="10">
        <v>-213837.86500000002</v>
      </c>
      <c r="O14" s="10">
        <v>-175842.33198615583</v>
      </c>
      <c r="P14" s="10">
        <v>-146398.3611608952</v>
      </c>
      <c r="Q14" s="10">
        <v>-44929.536924544</v>
      </c>
      <c r="R14" s="10">
        <v>-15331.368201960164</v>
      </c>
    </row>
    <row r="15" spans="1:18" ht="12.75">
      <c r="A15" s="3" t="s">
        <v>76</v>
      </c>
      <c r="B15" s="5"/>
      <c r="C15" s="10">
        <v>-43479</v>
      </c>
      <c r="D15" s="10">
        <v>-40943</v>
      </c>
      <c r="E15" s="10">
        <v>-43527</v>
      </c>
      <c r="F15" s="10">
        <v>-41958</v>
      </c>
      <c r="G15" s="12">
        <v>-169907</v>
      </c>
      <c r="H15" s="10">
        <v>-46701.194</v>
      </c>
      <c r="I15" s="10">
        <v>-48892.841</v>
      </c>
      <c r="J15" s="10">
        <v>-30535.505999999998</v>
      </c>
      <c r="K15" s="10">
        <v>-31692.459</v>
      </c>
      <c r="L15" s="12">
        <v>-157822</v>
      </c>
      <c r="M15" s="12">
        <v>-147790.324</v>
      </c>
      <c r="N15" s="10">
        <v>-105407.407</v>
      </c>
      <c r="O15" s="10">
        <v>-101063.48381370795</v>
      </c>
      <c r="P15" s="10">
        <v>-51945.21781070134</v>
      </c>
      <c r="Q15" s="10">
        <v>-21046.845734192822</v>
      </c>
      <c r="R15" s="10">
        <v>-5512.7915002101345</v>
      </c>
    </row>
    <row r="16" spans="1:18" ht="12.75">
      <c r="A16" s="3" t="s">
        <v>5</v>
      </c>
      <c r="B16" s="5"/>
      <c r="C16" s="10">
        <v>-50105.74463088569</v>
      </c>
      <c r="D16" s="10">
        <v>-49593</v>
      </c>
      <c r="E16" s="10">
        <v>-37189</v>
      </c>
      <c r="F16" s="11">
        <v>-4054</v>
      </c>
      <c r="G16" s="13">
        <v>-140941.7446308857</v>
      </c>
      <c r="H16" s="11">
        <v>-84701.42</v>
      </c>
      <c r="I16" s="11">
        <v>-15174.004</v>
      </c>
      <c r="J16" s="11">
        <v>-15563.78</v>
      </c>
      <c r="K16" s="11">
        <v>-15225.796</v>
      </c>
      <c r="L16" s="13">
        <v>-130665</v>
      </c>
      <c r="M16" s="13">
        <v>-54751.648</v>
      </c>
      <c r="N16" s="11">
        <v>-16754.176</v>
      </c>
      <c r="O16" s="11">
        <v>-27918.910327936</v>
      </c>
      <c r="P16" s="11">
        <v>-20446.27618183173</v>
      </c>
      <c r="Q16" s="11">
        <v>-262.5315338828843</v>
      </c>
      <c r="R16" s="11">
        <v>0</v>
      </c>
    </row>
    <row r="17" spans="1:18" ht="12.75">
      <c r="A17" s="3" t="s">
        <v>6</v>
      </c>
      <c r="B17" s="5"/>
      <c r="C17" s="10">
        <v>-525719</v>
      </c>
      <c r="D17" s="10">
        <v>0</v>
      </c>
      <c r="E17" s="10">
        <v>0</v>
      </c>
      <c r="F17" s="11">
        <v>0</v>
      </c>
      <c r="G17" s="13">
        <v>-525719</v>
      </c>
      <c r="H17" s="11">
        <v>-78572</v>
      </c>
      <c r="I17" s="11">
        <v>0</v>
      </c>
      <c r="J17" s="11">
        <v>0</v>
      </c>
      <c r="K17" s="11">
        <v>0</v>
      </c>
      <c r="L17" s="13">
        <v>-78572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</row>
    <row r="18" spans="1:18" ht="12.75">
      <c r="A18" s="3" t="s">
        <v>7</v>
      </c>
      <c r="B18" s="5"/>
      <c r="C18" s="26">
        <v>-119046.665</v>
      </c>
      <c r="D18" s="26">
        <v>0</v>
      </c>
      <c r="E18" s="26">
        <v>0</v>
      </c>
      <c r="F18" s="26">
        <v>0</v>
      </c>
      <c r="G18" s="25">
        <v>-119046.665</v>
      </c>
      <c r="H18" s="26">
        <v>0</v>
      </c>
      <c r="I18" s="26">
        <v>0</v>
      </c>
      <c r="J18" s="26">
        <v>0</v>
      </c>
      <c r="K18" s="26">
        <v>0</v>
      </c>
      <c r="L18" s="25">
        <v>0</v>
      </c>
      <c r="M18" s="25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8" ht="12.75">
      <c r="A19" s="3"/>
      <c r="B19" s="5"/>
      <c r="C19" s="10"/>
      <c r="D19" s="10"/>
      <c r="E19" s="10"/>
      <c r="F19" s="11"/>
      <c r="G19" s="13"/>
      <c r="H19" s="11"/>
      <c r="I19" s="11"/>
      <c r="J19" s="11"/>
      <c r="K19" s="11"/>
      <c r="L19" s="13"/>
      <c r="M19" s="13"/>
      <c r="N19" s="11"/>
      <c r="O19" s="11"/>
      <c r="P19" s="11"/>
      <c r="Q19" s="11"/>
      <c r="R19" s="11"/>
    </row>
    <row r="20" spans="1:18" ht="12.75">
      <c r="A20" s="6" t="s">
        <v>8</v>
      </c>
      <c r="B20" s="5"/>
      <c r="C20" s="12">
        <f>SUM(C12:C18)</f>
        <v>-599523.4096308857</v>
      </c>
      <c r="D20" s="12">
        <f>SUM(D12:D18)</f>
        <v>58140</v>
      </c>
      <c r="E20" s="12">
        <f>SUM(E12:E18)</f>
        <v>47763</v>
      </c>
      <c r="F20" s="12">
        <f>SUM(F12:F18)</f>
        <v>48511</v>
      </c>
      <c r="G20" s="12">
        <f>SUM(G12:G18)</f>
        <v>-445109.40963088564</v>
      </c>
      <c r="H20" s="12">
        <v>-138980.36</v>
      </c>
      <c r="I20" s="12">
        <v>192543.077</v>
      </c>
      <c r="J20" s="12">
        <v>118536.907</v>
      </c>
      <c r="K20" s="12">
        <v>74813.37599999999</v>
      </c>
      <c r="L20" s="12">
        <f aca="true" t="shared" si="1" ref="L20:R20">SUM(L12:L18)</f>
        <v>246913</v>
      </c>
      <c r="M20" s="12">
        <f t="shared" si="1"/>
        <v>274079.0480000001</v>
      </c>
      <c r="N20" s="12">
        <f t="shared" si="1"/>
        <v>263116.61400000006</v>
      </c>
      <c r="O20" s="12">
        <f t="shared" si="1"/>
        <v>257238.89684495662</v>
      </c>
      <c r="P20" s="12">
        <f t="shared" si="1"/>
        <v>117511.831666651</v>
      </c>
      <c r="Q20" s="12">
        <f t="shared" si="1"/>
        <v>55488.15591677959</v>
      </c>
      <c r="R20" s="12">
        <f t="shared" si="1"/>
        <v>9588.921555710916</v>
      </c>
    </row>
    <row r="21" spans="1:18" ht="12.75">
      <c r="A21" s="3"/>
      <c r="B21" s="5"/>
      <c r="C21" s="10"/>
      <c r="D21" s="10"/>
      <c r="E21" s="10"/>
      <c r="F21" s="10"/>
      <c r="G21" s="12"/>
      <c r="H21" s="10"/>
      <c r="I21" s="10"/>
      <c r="J21" s="10"/>
      <c r="K21" s="10"/>
      <c r="L21" s="12"/>
      <c r="M21" s="12"/>
      <c r="N21" s="10"/>
      <c r="O21" s="10"/>
      <c r="P21" s="10"/>
      <c r="Q21" s="10"/>
      <c r="R21" s="10"/>
    </row>
    <row r="22" spans="1:18" ht="12.75">
      <c r="A22" s="3" t="s">
        <v>9</v>
      </c>
      <c r="B22" s="5"/>
      <c r="C22" s="10">
        <v>16487.74463088569</v>
      </c>
      <c r="D22" s="10">
        <v>-11899</v>
      </c>
      <c r="E22" s="10">
        <v>0</v>
      </c>
      <c r="F22" s="10">
        <v>0</v>
      </c>
      <c r="G22" s="12">
        <v>4588.744630885691</v>
      </c>
      <c r="H22" s="10">
        <v>0.3849999999983993</v>
      </c>
      <c r="I22" s="10">
        <v>6139.615000000002</v>
      </c>
      <c r="J22" s="10">
        <v>-3840</v>
      </c>
      <c r="K22" s="10">
        <v>18366</v>
      </c>
      <c r="L22" s="12">
        <v>20666</v>
      </c>
      <c r="M22" s="12">
        <v>-0.197</v>
      </c>
      <c r="N22" s="10">
        <v>0</v>
      </c>
      <c r="O22" s="10">
        <v>25770.92914394244</v>
      </c>
      <c r="P22" s="10">
        <v>13378.6147504969</v>
      </c>
      <c r="Q22" s="10">
        <v>78935.61046192971</v>
      </c>
      <c r="R22" s="10">
        <v>0</v>
      </c>
    </row>
    <row r="23" spans="1:18" ht="12.75">
      <c r="A23" s="3"/>
      <c r="B23" s="5"/>
      <c r="C23" s="10"/>
      <c r="D23" s="10"/>
      <c r="E23" s="10"/>
      <c r="F23" s="10"/>
      <c r="G23" s="12"/>
      <c r="H23" s="10"/>
      <c r="I23" s="10"/>
      <c r="J23" s="10"/>
      <c r="K23" s="10"/>
      <c r="L23" s="12"/>
      <c r="M23" s="12"/>
      <c r="N23" s="10"/>
      <c r="O23" s="10"/>
      <c r="P23" s="10"/>
      <c r="Q23" s="10"/>
      <c r="R23" s="10"/>
    </row>
    <row r="24" spans="1:18" ht="12.75">
      <c r="A24" s="3" t="s">
        <v>10</v>
      </c>
      <c r="B24" s="5"/>
      <c r="C24" s="10">
        <v>583</v>
      </c>
      <c r="D24" s="10">
        <v>104</v>
      </c>
      <c r="E24" s="10">
        <v>431</v>
      </c>
      <c r="F24" s="10">
        <v>104</v>
      </c>
      <c r="G24" s="12">
        <v>1222</v>
      </c>
      <c r="H24" s="10">
        <v>61</v>
      </c>
      <c r="I24" s="10">
        <v>-10</v>
      </c>
      <c r="J24" s="10">
        <v>339</v>
      </c>
      <c r="K24" s="10">
        <v>69</v>
      </c>
      <c r="L24" s="12">
        <v>459</v>
      </c>
      <c r="M24" s="12">
        <v>487</v>
      </c>
      <c r="N24" s="10">
        <v>1305.1974487718821</v>
      </c>
      <c r="O24" s="10">
        <v>863.6236095520001</v>
      </c>
      <c r="P24" s="10">
        <v>2412.928041723399</v>
      </c>
      <c r="Q24" s="10">
        <v>785.0154053016386</v>
      </c>
      <c r="R24" s="10">
        <v>1054.1235736816193</v>
      </c>
    </row>
    <row r="25" spans="1:18" ht="12.75">
      <c r="A25" s="7" t="s">
        <v>77</v>
      </c>
      <c r="B25" s="5"/>
      <c r="C25" s="26">
        <v>-16511</v>
      </c>
      <c r="D25" s="26">
        <v>-4415</v>
      </c>
      <c r="E25" s="26">
        <v>-4399</v>
      </c>
      <c r="F25" s="26">
        <v>-3649</v>
      </c>
      <c r="G25" s="25">
        <v>-28974</v>
      </c>
      <c r="H25" s="26">
        <v>-3765</v>
      </c>
      <c r="I25" s="26">
        <f>-2973-583</f>
        <v>-3556</v>
      </c>
      <c r="J25" s="26">
        <f>-8791+583</f>
        <v>-8208</v>
      </c>
      <c r="K25" s="26">
        <v>-5886</v>
      </c>
      <c r="L25" s="25">
        <v>-21415</v>
      </c>
      <c r="M25" s="25">
        <f>-25013-487</f>
        <v>-25500</v>
      </c>
      <c r="N25" s="26">
        <f>-15852.6258651106-114</f>
        <v>-15966.6258651106</v>
      </c>
      <c r="O25" s="26">
        <v>-13832.12460317444</v>
      </c>
      <c r="P25" s="26">
        <v>-17709.568893622793</v>
      </c>
      <c r="Q25" s="26">
        <v>-18081.14463857093</v>
      </c>
      <c r="R25" s="26">
        <v>-9900.635308642473</v>
      </c>
    </row>
    <row r="26" spans="1:18" ht="12.75">
      <c r="A26" s="3"/>
      <c r="B26" s="5"/>
      <c r="C26" s="10"/>
      <c r="D26" s="10"/>
      <c r="E26" s="10"/>
      <c r="F26" s="11"/>
      <c r="G26" s="13"/>
      <c r="H26" s="11"/>
      <c r="I26" s="11"/>
      <c r="J26" s="11"/>
      <c r="K26" s="11"/>
      <c r="L26" s="13"/>
      <c r="M26" s="13"/>
      <c r="N26" s="11"/>
      <c r="O26" s="11"/>
      <c r="P26" s="11"/>
      <c r="Q26" s="11"/>
      <c r="R26" s="11"/>
    </row>
    <row r="27" spans="1:18" ht="12.75">
      <c r="A27" s="6" t="s">
        <v>11</v>
      </c>
      <c r="B27" s="5"/>
      <c r="C27" s="12">
        <f aca="true" t="shared" si="2" ref="C27:K27">SUM(C20:C25)</f>
        <v>-598963.665</v>
      </c>
      <c r="D27" s="12">
        <f t="shared" si="2"/>
        <v>41930</v>
      </c>
      <c r="E27" s="12">
        <f t="shared" si="2"/>
        <v>43795</v>
      </c>
      <c r="F27" s="12">
        <f t="shared" si="2"/>
        <v>44966</v>
      </c>
      <c r="G27" s="12">
        <f t="shared" si="2"/>
        <v>-468272.6649999999</v>
      </c>
      <c r="H27" s="12">
        <f t="shared" si="2"/>
        <v>-142683.97499999998</v>
      </c>
      <c r="I27" s="12">
        <f t="shared" si="2"/>
        <v>195116.69199999998</v>
      </c>
      <c r="J27" s="12">
        <f t="shared" si="2"/>
        <v>106827.907</v>
      </c>
      <c r="K27" s="12">
        <f t="shared" si="2"/>
        <v>87362.37599999999</v>
      </c>
      <c r="L27" s="12">
        <f aca="true" t="shared" si="3" ref="L27:R27">SUM(L20:L25)</f>
        <v>246623</v>
      </c>
      <c r="M27" s="12">
        <f t="shared" si="3"/>
        <v>249065.85100000014</v>
      </c>
      <c r="N27" s="12">
        <f t="shared" si="3"/>
        <v>248455.1855836613</v>
      </c>
      <c r="O27" s="12">
        <f t="shared" si="3"/>
        <v>270041.3249952766</v>
      </c>
      <c r="P27" s="12">
        <f t="shared" si="3"/>
        <v>115593.80556524852</v>
      </c>
      <c r="Q27" s="12">
        <f t="shared" si="3"/>
        <v>117127.63714544</v>
      </c>
      <c r="R27" s="12">
        <f t="shared" si="3"/>
        <v>742.4098207500629</v>
      </c>
    </row>
    <row r="28" spans="1:18" ht="12.75">
      <c r="A28" s="3"/>
      <c r="B28" s="5"/>
      <c r="C28" s="10"/>
      <c r="D28" s="10"/>
      <c r="E28" s="10"/>
      <c r="F28" s="10"/>
      <c r="G28" s="12"/>
      <c r="H28" s="10"/>
      <c r="I28" s="10"/>
      <c r="J28" s="10"/>
      <c r="K28" s="10"/>
      <c r="L28" s="12"/>
      <c r="M28" s="12"/>
      <c r="N28" s="10"/>
      <c r="O28" s="10"/>
      <c r="P28" s="10"/>
      <c r="Q28" s="10"/>
      <c r="R28" s="10"/>
    </row>
    <row r="29" spans="1:18" ht="12.75">
      <c r="A29" s="6" t="s">
        <v>12</v>
      </c>
      <c r="B29" s="5"/>
      <c r="C29" s="10"/>
      <c r="D29" s="10"/>
      <c r="E29" s="10"/>
      <c r="F29" s="10"/>
      <c r="G29" s="12"/>
      <c r="H29" s="10"/>
      <c r="I29" s="10"/>
      <c r="J29" s="10"/>
      <c r="K29" s="10"/>
      <c r="L29" s="12"/>
      <c r="M29" s="12"/>
      <c r="N29" s="10"/>
      <c r="O29" s="10"/>
      <c r="P29" s="10"/>
      <c r="Q29" s="10"/>
      <c r="R29" s="10"/>
    </row>
    <row r="30" spans="1:18" ht="12.75">
      <c r="A30" s="3" t="s">
        <v>13</v>
      </c>
      <c r="B30" s="5"/>
      <c r="C30" s="10">
        <v>21879.99</v>
      </c>
      <c r="D30" s="10">
        <v>36572.456999999995</v>
      </c>
      <c r="E30" s="10">
        <v>6444.487999999999</v>
      </c>
      <c r="F30" s="10">
        <v>1122.001</v>
      </c>
      <c r="G30" s="12">
        <v>64539.936</v>
      </c>
      <c r="H30" s="10">
        <v>56855</v>
      </c>
      <c r="I30" s="10">
        <f>-27698+3407</f>
        <v>-24291</v>
      </c>
      <c r="J30" s="10">
        <v>7384</v>
      </c>
      <c r="K30" s="10">
        <v>27267</v>
      </c>
      <c r="L30" s="12">
        <v>67215</v>
      </c>
      <c r="M30" s="12">
        <v>39489</v>
      </c>
      <c r="N30" s="10">
        <v>12923.743</v>
      </c>
      <c r="O30" s="10">
        <v>5903.711651063057</v>
      </c>
      <c r="P30" s="10">
        <v>8461.044462828733</v>
      </c>
      <c r="Q30" s="10">
        <v>3817.1028654059564</v>
      </c>
      <c r="R30" s="10">
        <v>2030.2347440428343</v>
      </c>
    </row>
    <row r="31" spans="1:18" ht="12.75">
      <c r="A31" s="3" t="s">
        <v>14</v>
      </c>
      <c r="B31" s="5"/>
      <c r="C31" s="26">
        <v>-9706.324999999997</v>
      </c>
      <c r="D31" s="26">
        <v>-36246.456999999995</v>
      </c>
      <c r="E31" s="26">
        <v>-7213.487999999999</v>
      </c>
      <c r="F31" s="26">
        <v>-7660.001</v>
      </c>
      <c r="G31" s="25">
        <v>-59347.27099999999</v>
      </c>
      <c r="H31" s="26">
        <v>-97251</v>
      </c>
      <c r="I31" s="26">
        <v>-47724</v>
      </c>
      <c r="J31" s="26">
        <v>-7617</v>
      </c>
      <c r="K31" s="26">
        <v>-6196</v>
      </c>
      <c r="L31" s="25">
        <v>-158788</v>
      </c>
      <c r="M31" s="25">
        <v>-20360</v>
      </c>
      <c r="N31" s="26">
        <v>-12936.814999999999</v>
      </c>
      <c r="O31" s="26">
        <v>-26352.938142445495</v>
      </c>
      <c r="P31" s="26">
        <v>-8670.916885261975</v>
      </c>
      <c r="Q31" s="26">
        <v>-9355.644014740548</v>
      </c>
      <c r="R31" s="26">
        <v>-1843.4865314966225</v>
      </c>
    </row>
    <row r="32" spans="1:18" ht="12.75">
      <c r="A32" s="3"/>
      <c r="B32" s="5"/>
      <c r="C32" s="13">
        <f aca="true" t="shared" si="4" ref="C32:K32">SUM(C30:C31)</f>
        <v>12173.665000000005</v>
      </c>
      <c r="D32" s="13">
        <f t="shared" si="4"/>
        <v>326</v>
      </c>
      <c r="E32" s="13">
        <f t="shared" si="4"/>
        <v>-769</v>
      </c>
      <c r="F32" s="13">
        <f t="shared" si="4"/>
        <v>-6538</v>
      </c>
      <c r="G32" s="13">
        <f t="shared" si="4"/>
        <v>5192.665000000008</v>
      </c>
      <c r="H32" s="13">
        <f t="shared" si="4"/>
        <v>-40396</v>
      </c>
      <c r="I32" s="13">
        <f t="shared" si="4"/>
        <v>-72015</v>
      </c>
      <c r="J32" s="13">
        <f t="shared" si="4"/>
        <v>-233</v>
      </c>
      <c r="K32" s="13">
        <f t="shared" si="4"/>
        <v>21071</v>
      </c>
      <c r="L32" s="13">
        <f aca="true" t="shared" si="5" ref="L32:R32">SUM(L30:L31)</f>
        <v>-91573</v>
      </c>
      <c r="M32" s="13">
        <f t="shared" si="5"/>
        <v>19129</v>
      </c>
      <c r="N32" s="13">
        <f t="shared" si="5"/>
        <v>-13.071999999998297</v>
      </c>
      <c r="O32" s="13">
        <f t="shared" si="5"/>
        <v>-20449.22649138244</v>
      </c>
      <c r="P32" s="13">
        <f t="shared" si="5"/>
        <v>-209.8724224332418</v>
      </c>
      <c r="Q32" s="13">
        <f t="shared" si="5"/>
        <v>-5538.541149334592</v>
      </c>
      <c r="R32" s="13">
        <f t="shared" si="5"/>
        <v>186.7482125462118</v>
      </c>
    </row>
    <row r="33" spans="1:18" ht="12.75">
      <c r="A33" s="3"/>
      <c r="B33" s="5"/>
      <c r="C33" s="10"/>
      <c r="D33" s="10"/>
      <c r="E33" s="10"/>
      <c r="F33" s="11"/>
      <c r="G33" s="13"/>
      <c r="H33" s="11"/>
      <c r="I33" s="11"/>
      <c r="J33" s="11"/>
      <c r="K33" s="11"/>
      <c r="L33" s="13"/>
      <c r="M33" s="13"/>
      <c r="N33" s="11"/>
      <c r="O33" s="11"/>
      <c r="P33" s="11"/>
      <c r="Q33" s="11"/>
      <c r="R33" s="11"/>
    </row>
    <row r="34" spans="1:18" ht="12" customHeight="1">
      <c r="A34" s="6" t="s">
        <v>15</v>
      </c>
      <c r="B34" s="5"/>
      <c r="C34" s="10">
        <v>-584</v>
      </c>
      <c r="D34" s="10">
        <v>-23351</v>
      </c>
      <c r="E34" s="10">
        <v>-657</v>
      </c>
      <c r="F34" s="13">
        <v>-912</v>
      </c>
      <c r="G34" s="13">
        <v>-25504</v>
      </c>
      <c r="H34" s="11">
        <v>-1497</v>
      </c>
      <c r="I34" s="11">
        <v>-1262</v>
      </c>
      <c r="J34" s="11">
        <v>7677</v>
      </c>
      <c r="K34" s="11">
        <v>-438</v>
      </c>
      <c r="L34" s="13">
        <v>4480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</row>
    <row r="35" spans="1:18" ht="12.75">
      <c r="A35" s="3"/>
      <c r="B35" s="5"/>
      <c r="C35" s="10"/>
      <c r="D35" s="10"/>
      <c r="E35" s="10"/>
      <c r="F35" s="11"/>
      <c r="G35" s="13"/>
      <c r="H35" s="11"/>
      <c r="I35" s="11"/>
      <c r="J35" s="11"/>
      <c r="K35" s="11"/>
      <c r="L35" s="13"/>
      <c r="M35" s="13"/>
      <c r="N35" s="11"/>
      <c r="O35" s="11"/>
      <c r="P35" s="11"/>
      <c r="Q35" s="11"/>
      <c r="R35" s="11"/>
    </row>
    <row r="36" spans="1:18" ht="12.75">
      <c r="A36" s="6" t="s">
        <v>16</v>
      </c>
      <c r="B36" s="5"/>
      <c r="C36" s="13">
        <f aca="true" t="shared" si="6" ref="C36:K36">SUM(C27+C32+C34)</f>
        <v>-587374</v>
      </c>
      <c r="D36" s="13">
        <f t="shared" si="6"/>
        <v>18905</v>
      </c>
      <c r="E36" s="13">
        <f t="shared" si="6"/>
        <v>42369</v>
      </c>
      <c r="F36" s="13">
        <f t="shared" si="6"/>
        <v>37516</v>
      </c>
      <c r="G36" s="13">
        <f t="shared" si="6"/>
        <v>-488583.9999999999</v>
      </c>
      <c r="H36" s="13">
        <f t="shared" si="6"/>
        <v>-184576.97499999998</v>
      </c>
      <c r="I36" s="13">
        <f t="shared" si="6"/>
        <v>121839.69199999998</v>
      </c>
      <c r="J36" s="13">
        <f t="shared" si="6"/>
        <v>114271.907</v>
      </c>
      <c r="K36" s="13">
        <f t="shared" si="6"/>
        <v>107995.37599999999</v>
      </c>
      <c r="L36" s="13">
        <f aca="true" t="shared" si="7" ref="L36:R36">SUM(L27+L32+L34)</f>
        <v>159530</v>
      </c>
      <c r="M36" s="13">
        <f t="shared" si="7"/>
        <v>268194.85100000014</v>
      </c>
      <c r="N36" s="13">
        <f t="shared" si="7"/>
        <v>248442.11358366132</v>
      </c>
      <c r="O36" s="13">
        <f t="shared" si="7"/>
        <v>249592.09850389414</v>
      </c>
      <c r="P36" s="13">
        <f t="shared" si="7"/>
        <v>115383.93314281528</v>
      </c>
      <c r="Q36" s="13">
        <f t="shared" si="7"/>
        <v>111589.09599610542</v>
      </c>
      <c r="R36" s="13">
        <f t="shared" si="7"/>
        <v>929.1580332962747</v>
      </c>
    </row>
    <row r="37" spans="1:18" ht="12.75">
      <c r="A37" s="3"/>
      <c r="B37" s="5"/>
      <c r="C37" s="10"/>
      <c r="D37" s="10"/>
      <c r="E37" s="10"/>
      <c r="F37" s="10"/>
      <c r="G37" s="12"/>
      <c r="H37" s="10"/>
      <c r="I37" s="10"/>
      <c r="J37" s="10"/>
      <c r="K37" s="10"/>
      <c r="L37" s="12"/>
      <c r="M37" s="12"/>
      <c r="N37" s="10"/>
      <c r="O37" s="10"/>
      <c r="P37" s="10"/>
      <c r="Q37" s="10"/>
      <c r="R37" s="10"/>
    </row>
    <row r="38" spans="1:18" ht="12.75">
      <c r="A38" s="3" t="s">
        <v>17</v>
      </c>
      <c r="B38" s="5"/>
      <c r="C38" s="26">
        <v>44854</v>
      </c>
      <c r="D38" s="26">
        <v>-32364</v>
      </c>
      <c r="E38" s="26">
        <v>-34911</v>
      </c>
      <c r="F38" s="26">
        <v>-26064</v>
      </c>
      <c r="G38" s="25">
        <v>-48485</v>
      </c>
      <c r="H38" s="26">
        <v>72010</v>
      </c>
      <c r="I38" s="26">
        <v>-73418</v>
      </c>
      <c r="J38" s="26">
        <v>-52637</v>
      </c>
      <c r="K38" s="26">
        <v>-45082</v>
      </c>
      <c r="L38" s="25">
        <v>-99127</v>
      </c>
      <c r="M38" s="25">
        <v>-127109</v>
      </c>
      <c r="N38" s="26">
        <v>-140714.828</v>
      </c>
      <c r="O38" s="26">
        <v>-116262.16711514306</v>
      </c>
      <c r="P38" s="26">
        <v>-32918.19179506255</v>
      </c>
      <c r="Q38" s="26">
        <v>-8756.394854160313</v>
      </c>
      <c r="R38" s="26">
        <v>-2711.8385304091107</v>
      </c>
    </row>
    <row r="39" spans="1:18" ht="12.75">
      <c r="A39" s="3"/>
      <c r="B39" s="5"/>
      <c r="C39" s="10"/>
      <c r="D39" s="10"/>
      <c r="E39" s="10"/>
      <c r="F39" s="11"/>
      <c r="G39" s="13"/>
      <c r="H39" s="11"/>
      <c r="I39" s="11"/>
      <c r="J39" s="11"/>
      <c r="K39" s="11"/>
      <c r="L39" s="13"/>
      <c r="M39" s="13"/>
      <c r="N39" s="11"/>
      <c r="O39" s="11"/>
      <c r="P39" s="11"/>
      <c r="Q39" s="11"/>
      <c r="R39" s="11"/>
    </row>
    <row r="40" spans="1:18" ht="12.75">
      <c r="A40" s="6" t="s">
        <v>18</v>
      </c>
      <c r="B40" s="8"/>
      <c r="C40" s="26">
        <f aca="true" t="shared" si="8" ref="C40:K40">SUM(C36:C38)</f>
        <v>-542520</v>
      </c>
      <c r="D40" s="26">
        <f t="shared" si="8"/>
        <v>-13459</v>
      </c>
      <c r="E40" s="26">
        <f t="shared" si="8"/>
        <v>7458</v>
      </c>
      <c r="F40" s="26">
        <f t="shared" si="8"/>
        <v>11452</v>
      </c>
      <c r="G40" s="25">
        <f t="shared" si="8"/>
        <v>-537068.9999999999</v>
      </c>
      <c r="H40" s="26">
        <f t="shared" si="8"/>
        <v>-112566.97499999998</v>
      </c>
      <c r="I40" s="26">
        <f t="shared" si="8"/>
        <v>48421.69199999998</v>
      </c>
      <c r="J40" s="26">
        <f t="shared" si="8"/>
        <v>61634.90700000001</v>
      </c>
      <c r="K40" s="26">
        <f t="shared" si="8"/>
        <v>62913.37599999999</v>
      </c>
      <c r="L40" s="25">
        <f aca="true" t="shared" si="9" ref="L40:R40">SUM(L36:L38)</f>
        <v>60403</v>
      </c>
      <c r="M40" s="25">
        <f t="shared" si="9"/>
        <v>141085.85100000014</v>
      </c>
      <c r="N40" s="26">
        <f t="shared" si="9"/>
        <v>107727.28558366132</v>
      </c>
      <c r="O40" s="26">
        <f t="shared" si="9"/>
        <v>133329.93138875108</v>
      </c>
      <c r="P40" s="26">
        <f t="shared" si="9"/>
        <v>82465.74134775273</v>
      </c>
      <c r="Q40" s="26">
        <f t="shared" si="9"/>
        <v>102832.7011419451</v>
      </c>
      <c r="R40" s="26">
        <f t="shared" si="9"/>
        <v>-1782.680497112836</v>
      </c>
    </row>
    <row r="41" spans="1:18" ht="12.75">
      <c r="A41" s="3"/>
      <c r="B41" s="4"/>
      <c r="C41" s="10"/>
      <c r="D41" s="10"/>
      <c r="E41" s="10"/>
      <c r="F41" s="11"/>
      <c r="G41" s="13"/>
      <c r="H41" s="13"/>
      <c r="I41" s="11"/>
      <c r="J41" s="11"/>
      <c r="K41" s="11"/>
      <c r="L41" s="13"/>
      <c r="M41" s="13"/>
      <c r="N41" s="11"/>
      <c r="O41" s="11"/>
      <c r="P41" s="11"/>
      <c r="Q41" s="11"/>
      <c r="R41" s="11"/>
    </row>
    <row r="42" spans="1:18" ht="21.75">
      <c r="A42" s="7" t="s">
        <v>19</v>
      </c>
      <c r="B42" s="4"/>
      <c r="C42" s="10">
        <v>-421796</v>
      </c>
      <c r="D42" s="10">
        <v>-12900</v>
      </c>
      <c r="E42" s="10">
        <v>6538</v>
      </c>
      <c r="F42" s="10">
        <v>16890</v>
      </c>
      <c r="G42" s="12">
        <v>-411268</v>
      </c>
      <c r="H42" s="12">
        <v>-87839</v>
      </c>
      <c r="I42" s="10">
        <v>56650</v>
      </c>
      <c r="J42" s="10">
        <v>63145</v>
      </c>
      <c r="K42" s="10">
        <v>62002</v>
      </c>
      <c r="L42" s="12">
        <v>93958</v>
      </c>
      <c r="M42" s="12">
        <v>141749</v>
      </c>
      <c r="N42" s="10">
        <v>108891</v>
      </c>
      <c r="O42" s="10">
        <v>133267.18477075195</v>
      </c>
      <c r="P42" s="10">
        <v>81510.36697084432</v>
      </c>
      <c r="Q42" s="10">
        <v>101969.63349612056</v>
      </c>
      <c r="R42" s="10">
        <v>-1703.9450723834896</v>
      </c>
    </row>
    <row r="43" spans="1:18" ht="12.75">
      <c r="A43" s="3" t="s">
        <v>20</v>
      </c>
      <c r="B43" s="4"/>
      <c r="C43" s="10">
        <v>-120724</v>
      </c>
      <c r="D43" s="10">
        <v>-559</v>
      </c>
      <c r="E43" s="10">
        <v>920</v>
      </c>
      <c r="F43" s="11">
        <v>-5438</v>
      </c>
      <c r="G43" s="13">
        <v>-125801</v>
      </c>
      <c r="H43" s="13">
        <f>-24762+57-23</f>
        <v>-24728</v>
      </c>
      <c r="I43" s="11">
        <f>-8195+57-90</f>
        <v>-8228</v>
      </c>
      <c r="J43" s="11">
        <f>-1706+196</f>
        <v>-1510</v>
      </c>
      <c r="K43" s="11">
        <f>1107-196</f>
        <v>911</v>
      </c>
      <c r="L43" s="13">
        <v>-33555</v>
      </c>
      <c r="M43" s="13">
        <v>-663</v>
      </c>
      <c r="N43" s="11">
        <v>-1164</v>
      </c>
      <c r="O43" s="11">
        <v>62.73012000071695</v>
      </c>
      <c r="P43" s="11">
        <v>955.3744639393896</v>
      </c>
      <c r="Q43" s="11">
        <v>863.0676458245543</v>
      </c>
      <c r="R43" s="11">
        <v>-78.70723711481617</v>
      </c>
    </row>
    <row r="44" spans="1:18" ht="12.75">
      <c r="A44" s="3"/>
      <c r="B44" s="4"/>
      <c r="C44" s="26"/>
      <c r="D44" s="26"/>
      <c r="E44" s="26"/>
      <c r="F44" s="26"/>
      <c r="G44" s="25"/>
      <c r="H44" s="26"/>
      <c r="I44" s="26"/>
      <c r="J44" s="26"/>
      <c r="K44" s="26"/>
      <c r="L44" s="25"/>
      <c r="M44" s="25"/>
      <c r="N44" s="26"/>
      <c r="O44" s="26"/>
      <c r="P44" s="26"/>
      <c r="Q44" s="26"/>
      <c r="R44" s="26"/>
    </row>
    <row r="45" spans="1:18" ht="12.75">
      <c r="A45" s="6" t="s">
        <v>18</v>
      </c>
      <c r="B45" s="4"/>
      <c r="C45" s="26">
        <f>SUM(C42:C43)</f>
        <v>-542520</v>
      </c>
      <c r="D45" s="26">
        <f>SUM(D42:D43)</f>
        <v>-13459</v>
      </c>
      <c r="E45" s="26">
        <f>SUM(E42:E43)</f>
        <v>7458</v>
      </c>
      <c r="F45" s="26">
        <f>SUM(F42:F43)</f>
        <v>11452</v>
      </c>
      <c r="G45" s="25">
        <f>SUM(G42:G43)</f>
        <v>-537069</v>
      </c>
      <c r="H45" s="26">
        <f>SUM(H42:H44)</f>
        <v>-112567</v>
      </c>
      <c r="I45" s="26">
        <f>SUM(I42:I44)</f>
        <v>48422</v>
      </c>
      <c r="J45" s="26">
        <f>SUM(J42:J44)</f>
        <v>61635</v>
      </c>
      <c r="K45" s="26">
        <f>SUM(K42:K44)</f>
        <v>62913</v>
      </c>
      <c r="L45" s="25">
        <f aca="true" t="shared" si="10" ref="L45:R45">SUM(L42:L43)</f>
        <v>60403</v>
      </c>
      <c r="M45" s="25">
        <f t="shared" si="10"/>
        <v>141086</v>
      </c>
      <c r="N45" s="26">
        <f t="shared" si="10"/>
        <v>107727</v>
      </c>
      <c r="O45" s="26">
        <f t="shared" si="10"/>
        <v>133329.91489075267</v>
      </c>
      <c r="P45" s="26">
        <f t="shared" si="10"/>
        <v>82465.7414347837</v>
      </c>
      <c r="Q45" s="26">
        <f t="shared" si="10"/>
        <v>102832.70114194512</v>
      </c>
      <c r="R45" s="26">
        <f t="shared" si="10"/>
        <v>-1782.6523094983058</v>
      </c>
    </row>
    <row r="46" spans="1:18" ht="12.75">
      <c r="A46" s="3"/>
      <c r="B46" s="4"/>
      <c r="C46" s="10"/>
      <c r="D46" s="10"/>
      <c r="E46" s="10"/>
      <c r="F46" s="14"/>
      <c r="G46" s="14"/>
      <c r="H46" s="14"/>
      <c r="I46" s="14"/>
      <c r="J46" s="14"/>
      <c r="K46" s="14"/>
      <c r="L46" s="14"/>
      <c r="M46" s="19"/>
      <c r="N46" s="14"/>
      <c r="O46" s="14"/>
      <c r="P46" s="14"/>
      <c r="Q46" s="14"/>
      <c r="R46" s="14"/>
    </row>
    <row r="47" spans="1:18" ht="12.75">
      <c r="A47" s="3"/>
      <c r="B47" s="4"/>
      <c r="C47" s="10"/>
      <c r="D47" s="10"/>
      <c r="E47" s="10"/>
      <c r="F47" s="14"/>
      <c r="G47" s="14"/>
      <c r="H47" s="14"/>
      <c r="I47" s="14"/>
      <c r="J47" s="14"/>
      <c r="K47" s="14"/>
      <c r="L47" s="14"/>
      <c r="M47" s="19"/>
      <c r="N47" s="14"/>
      <c r="O47" s="14"/>
      <c r="P47" s="14"/>
      <c r="Q47" s="14"/>
      <c r="R47" s="14"/>
    </row>
    <row r="48" spans="1:12" ht="12.75">
      <c r="A48" s="27"/>
      <c r="B48" s="4"/>
      <c r="C48" s="10"/>
      <c r="D48" s="10"/>
      <c r="E48" s="10"/>
      <c r="F48" s="10"/>
      <c r="G48" s="12"/>
      <c r="H48" s="12"/>
      <c r="L48" s="12"/>
    </row>
  </sheetData>
  <printOptions/>
  <pageMargins left="0.75" right="0.75" top="1" bottom="1" header="0.5" footer="0.5"/>
  <pageSetup fitToHeight="1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SheetLayoutView="85" workbookViewId="0" topLeftCell="A1">
      <selection activeCell="A38" sqref="A38"/>
    </sheetView>
  </sheetViews>
  <sheetFormatPr defaultColWidth="9.140625" defaultRowHeight="12.75" outlineLevelCol="1"/>
  <cols>
    <col min="1" max="1" width="49.57421875" style="0" customWidth="1"/>
    <col min="2" max="2" width="2.8515625" style="0" customWidth="1"/>
    <col min="3" max="6" width="13.00390625" style="0" customWidth="1" outlineLevel="1"/>
    <col min="7" max="7" width="13.00390625" style="0" customWidth="1"/>
    <col min="8" max="11" width="13.00390625" style="0" customWidth="1" outlineLevel="1"/>
    <col min="12" max="16" width="13.00390625" style="0" customWidth="1"/>
  </cols>
  <sheetData>
    <row r="1" spans="1:12" ht="15.75">
      <c r="A1" s="22" t="s">
        <v>78</v>
      </c>
      <c r="D1" s="16"/>
      <c r="E1" s="16"/>
      <c r="F1" s="16"/>
      <c r="H1" s="16"/>
      <c r="L1" s="16"/>
    </row>
    <row r="2" spans="1:12" ht="15.75">
      <c r="A2" s="22" t="s">
        <v>81</v>
      </c>
      <c r="D2" s="16"/>
      <c r="E2" s="16"/>
      <c r="F2" s="16"/>
      <c r="H2" s="16"/>
      <c r="I2" s="20"/>
      <c r="J2" s="20"/>
      <c r="L2" s="16"/>
    </row>
    <row r="3" spans="1:12" ht="15.75">
      <c r="A3" s="22" t="s">
        <v>82</v>
      </c>
      <c r="D3" s="16"/>
      <c r="E3" s="16"/>
      <c r="F3" s="16"/>
      <c r="H3" s="16"/>
      <c r="L3" s="16"/>
    </row>
    <row r="4" spans="1:12" ht="15.75">
      <c r="A4" s="22" t="s">
        <v>84</v>
      </c>
      <c r="D4" s="16"/>
      <c r="E4" s="16"/>
      <c r="F4" s="16"/>
      <c r="H4" s="16"/>
      <c r="L4" s="16"/>
    </row>
    <row r="5" spans="1:16" ht="12.75" customHeight="1">
      <c r="A5" s="32" t="s">
        <v>33</v>
      </c>
      <c r="B5" s="36"/>
      <c r="C5" s="25" t="s">
        <v>23</v>
      </c>
      <c r="D5" s="25" t="s">
        <v>27</v>
      </c>
      <c r="E5" s="25" t="s">
        <v>29</v>
      </c>
      <c r="F5" s="25" t="s">
        <v>30</v>
      </c>
      <c r="G5" s="25" t="s">
        <v>23</v>
      </c>
      <c r="H5" s="25" t="s">
        <v>32</v>
      </c>
      <c r="I5" s="37" t="s">
        <v>59</v>
      </c>
      <c r="J5" s="37" t="s">
        <v>62</v>
      </c>
      <c r="K5" s="37" t="s">
        <v>63</v>
      </c>
      <c r="L5" s="25" t="s">
        <v>32</v>
      </c>
      <c r="M5" s="37" t="s">
        <v>65</v>
      </c>
      <c r="N5" s="37" t="s">
        <v>66</v>
      </c>
      <c r="O5" s="37" t="s">
        <v>68</v>
      </c>
      <c r="P5" s="37" t="s">
        <v>67</v>
      </c>
    </row>
    <row r="6" spans="1:12" ht="12.75">
      <c r="A6" s="35" t="s">
        <v>34</v>
      </c>
      <c r="B6" s="2"/>
      <c r="C6" s="10"/>
      <c r="D6" s="10"/>
      <c r="E6" s="10"/>
      <c r="F6" s="10"/>
      <c r="G6" s="10"/>
      <c r="H6" s="10"/>
      <c r="L6" s="10"/>
    </row>
    <row r="7" spans="1:12" ht="12.75">
      <c r="A7" s="6" t="s">
        <v>35</v>
      </c>
      <c r="B7" s="2"/>
      <c r="C7" s="10"/>
      <c r="D7" s="10"/>
      <c r="E7" s="10"/>
      <c r="F7" s="10"/>
      <c r="G7" s="10"/>
      <c r="H7" s="10"/>
      <c r="L7" s="10"/>
    </row>
    <row r="8" spans="1:16" ht="12.75">
      <c r="A8" s="3" t="s">
        <v>36</v>
      </c>
      <c r="B8" s="4"/>
      <c r="C8" s="11">
        <v>2540347.703</v>
      </c>
      <c r="D8" s="11">
        <v>2988863</v>
      </c>
      <c r="E8" s="11">
        <v>2860543</v>
      </c>
      <c r="F8" s="11">
        <v>2776780</v>
      </c>
      <c r="G8" s="13">
        <v>2540347.703</v>
      </c>
      <c r="H8" s="11">
        <v>2688165</v>
      </c>
      <c r="I8" s="11">
        <v>2890281.8464593953</v>
      </c>
      <c r="J8" s="11">
        <v>2932584</v>
      </c>
      <c r="K8" s="11">
        <v>2816422</v>
      </c>
      <c r="L8" s="13">
        <v>2688165</v>
      </c>
      <c r="M8" s="11">
        <v>2615710.9891480603</v>
      </c>
      <c r="N8" s="11">
        <v>2098922.8483188627</v>
      </c>
      <c r="O8" s="11">
        <v>720355</v>
      </c>
      <c r="P8" s="11">
        <v>648691</v>
      </c>
    </row>
    <row r="9" spans="1:16" ht="12.75">
      <c r="A9" s="3" t="s">
        <v>37</v>
      </c>
      <c r="B9" s="4"/>
      <c r="C9" s="11">
        <v>15927.297</v>
      </c>
      <c r="D9" s="11">
        <v>15973</v>
      </c>
      <c r="E9" s="11">
        <v>15707</v>
      </c>
      <c r="F9" s="11">
        <v>16308</v>
      </c>
      <c r="G9" s="13">
        <v>15927.297</v>
      </c>
      <c r="H9" s="11">
        <v>16390</v>
      </c>
      <c r="I9" s="11">
        <v>16643.398513369455</v>
      </c>
      <c r="J9" s="11">
        <v>17494.298793175196</v>
      </c>
      <c r="K9" s="11">
        <v>16854.618879353864</v>
      </c>
      <c r="L9" s="13">
        <v>16390</v>
      </c>
      <c r="M9" s="11">
        <v>16179.057003866783</v>
      </c>
      <c r="N9" s="11">
        <v>17106.229240720237</v>
      </c>
      <c r="O9" s="11">
        <f>7037+4791</f>
        <v>11828</v>
      </c>
      <c r="P9" s="11">
        <v>5738</v>
      </c>
    </row>
    <row r="10" spans="1:16" ht="12.75">
      <c r="A10" s="3" t="s">
        <v>38</v>
      </c>
      <c r="B10" s="4"/>
      <c r="C10" s="11">
        <v>5132</v>
      </c>
      <c r="D10" s="11">
        <v>2690</v>
      </c>
      <c r="E10" s="11">
        <v>0</v>
      </c>
      <c r="F10" s="11">
        <v>0</v>
      </c>
      <c r="G10" s="13">
        <v>5132</v>
      </c>
      <c r="H10" s="11">
        <v>0</v>
      </c>
      <c r="I10" s="11">
        <v>0</v>
      </c>
      <c r="J10" s="11">
        <v>0</v>
      </c>
      <c r="K10" s="11">
        <v>0</v>
      </c>
      <c r="L10" s="13">
        <v>0</v>
      </c>
      <c r="M10" s="11">
        <v>0</v>
      </c>
      <c r="N10" s="11">
        <v>0</v>
      </c>
      <c r="O10" s="11">
        <v>0</v>
      </c>
      <c r="P10" s="11">
        <v>0</v>
      </c>
    </row>
    <row r="11" spans="1:16" ht="12.75">
      <c r="A11" s="3" t="s">
        <v>39</v>
      </c>
      <c r="B11" s="4"/>
      <c r="C11" s="11">
        <v>674</v>
      </c>
      <c r="D11" s="11">
        <v>119047</v>
      </c>
      <c r="E11" s="11">
        <v>119047</v>
      </c>
      <c r="F11" s="11">
        <v>119047</v>
      </c>
      <c r="G11" s="13">
        <v>674</v>
      </c>
      <c r="H11" s="11">
        <v>119047</v>
      </c>
      <c r="I11" s="11">
        <v>119047.12531214861</v>
      </c>
      <c r="J11" s="11">
        <v>119047</v>
      </c>
      <c r="K11" s="11">
        <v>119047</v>
      </c>
      <c r="L11" s="13">
        <v>119047</v>
      </c>
      <c r="M11" s="11">
        <v>119047.18099039541</v>
      </c>
      <c r="N11" s="11">
        <v>119046.7828384</v>
      </c>
      <c r="O11" s="11">
        <v>0</v>
      </c>
      <c r="P11" s="11">
        <v>0</v>
      </c>
    </row>
    <row r="12" spans="1:16" ht="12.75">
      <c r="A12" s="3" t="s">
        <v>40</v>
      </c>
      <c r="B12" s="4"/>
      <c r="C12" s="11">
        <v>85437</v>
      </c>
      <c r="D12" s="11">
        <v>67886</v>
      </c>
      <c r="E12" s="11">
        <v>121159</v>
      </c>
      <c r="F12" s="11">
        <v>105188</v>
      </c>
      <c r="G12" s="13">
        <v>85437</v>
      </c>
      <c r="H12" s="11">
        <v>114627</v>
      </c>
      <c r="I12" s="11">
        <v>136279.04259824468</v>
      </c>
      <c r="J12" s="11">
        <v>142648</v>
      </c>
      <c r="K12" s="11">
        <v>133857</v>
      </c>
      <c r="L12" s="13">
        <v>114627</v>
      </c>
      <c r="M12" s="11">
        <v>84032.21279780466</v>
      </c>
      <c r="N12" s="11">
        <v>52071.848959850824</v>
      </c>
      <c r="O12" s="11">
        <f>19090+2375+2994+1030+229+2</f>
        <v>25720</v>
      </c>
      <c r="P12" s="11">
        <v>12789</v>
      </c>
    </row>
    <row r="13" spans="1:16" ht="12.75">
      <c r="A13" s="3" t="s">
        <v>41</v>
      </c>
      <c r="B13" s="4"/>
      <c r="C13" s="26">
        <v>27850</v>
      </c>
      <c r="D13" s="26">
        <v>23203</v>
      </c>
      <c r="E13" s="26">
        <v>22293</v>
      </c>
      <c r="F13" s="26">
        <v>26968</v>
      </c>
      <c r="G13" s="25">
        <v>27850</v>
      </c>
      <c r="H13" s="26">
        <v>25842</v>
      </c>
      <c r="I13" s="26">
        <v>28530.16341253268</v>
      </c>
      <c r="J13" s="26">
        <v>24207.074490220555</v>
      </c>
      <c r="K13" s="26">
        <v>250927</v>
      </c>
      <c r="L13" s="25">
        <v>25842</v>
      </c>
      <c r="M13" s="26">
        <v>131605.80641137584</v>
      </c>
      <c r="N13" s="26">
        <v>71094.95810535578</v>
      </c>
      <c r="O13" s="26">
        <v>37418</v>
      </c>
      <c r="P13" s="26">
        <v>59848</v>
      </c>
    </row>
    <row r="14" spans="1:16" ht="12.75">
      <c r="A14" s="6" t="s">
        <v>42</v>
      </c>
      <c r="B14" s="4"/>
      <c r="C14" s="13">
        <f aca="true" t="shared" si="0" ref="C14:P14">SUM(C8:C13)</f>
        <v>2675368</v>
      </c>
      <c r="D14" s="13">
        <f t="shared" si="0"/>
        <v>3217662</v>
      </c>
      <c r="E14" s="13">
        <f t="shared" si="0"/>
        <v>3138749</v>
      </c>
      <c r="F14" s="13">
        <f t="shared" si="0"/>
        <v>3044291</v>
      </c>
      <c r="G14" s="13">
        <f t="shared" si="0"/>
        <v>2675368</v>
      </c>
      <c r="H14" s="13">
        <f t="shared" si="0"/>
        <v>2964071</v>
      </c>
      <c r="I14" s="13">
        <f t="shared" si="0"/>
        <v>3190781.5762956906</v>
      </c>
      <c r="J14" s="13">
        <f t="shared" si="0"/>
        <v>3235980.373283396</v>
      </c>
      <c r="K14" s="13">
        <f t="shared" si="0"/>
        <v>3337107.618879354</v>
      </c>
      <c r="L14" s="13">
        <f t="shared" si="0"/>
        <v>2964071</v>
      </c>
      <c r="M14" s="13">
        <f t="shared" si="0"/>
        <v>2966575.2463515033</v>
      </c>
      <c r="N14" s="13">
        <f t="shared" si="0"/>
        <v>2358242.6674631895</v>
      </c>
      <c r="O14" s="13">
        <f t="shared" si="0"/>
        <v>795321</v>
      </c>
      <c r="P14" s="13">
        <f t="shared" si="0"/>
        <v>727066</v>
      </c>
    </row>
    <row r="15" spans="1:16" ht="12.75">
      <c r="A15" s="3"/>
      <c r="B15" s="4"/>
      <c r="C15" s="10"/>
      <c r="D15" s="10"/>
      <c r="E15" s="10"/>
      <c r="F15" s="10"/>
      <c r="G15" s="12"/>
      <c r="H15" s="12"/>
      <c r="I15" s="10"/>
      <c r="J15" s="10"/>
      <c r="K15" s="10"/>
      <c r="L15" s="12"/>
      <c r="M15" s="10"/>
      <c r="N15" s="10"/>
      <c r="O15" s="10"/>
      <c r="P15" s="10"/>
    </row>
    <row r="16" spans="1:16" ht="12.75">
      <c r="A16" s="6" t="s">
        <v>43</v>
      </c>
      <c r="B16" s="2"/>
      <c r="C16" s="10"/>
      <c r="D16" s="10"/>
      <c r="E16" s="10"/>
      <c r="F16" s="10"/>
      <c r="G16" s="12"/>
      <c r="H16" s="12"/>
      <c r="I16" s="10"/>
      <c r="J16" s="10"/>
      <c r="K16" s="10"/>
      <c r="L16" s="12"/>
      <c r="M16" s="10"/>
      <c r="N16" s="10"/>
      <c r="O16" s="10"/>
      <c r="P16" s="10"/>
    </row>
    <row r="17" spans="1:16" ht="12.75">
      <c r="A17" s="7" t="s">
        <v>83</v>
      </c>
      <c r="B17" s="4"/>
      <c r="C17" s="10">
        <v>197952</v>
      </c>
      <c r="D17" s="10">
        <v>278929</v>
      </c>
      <c r="E17" s="10">
        <v>300607</v>
      </c>
      <c r="F17" s="10">
        <v>258683</v>
      </c>
      <c r="G17" s="12">
        <v>197952</v>
      </c>
      <c r="H17" s="10">
        <v>215174</v>
      </c>
      <c r="I17" s="10">
        <v>288324.54692816566</v>
      </c>
      <c r="J17" s="10">
        <v>302638</v>
      </c>
      <c r="K17" s="10">
        <v>243250.71512704022</v>
      </c>
      <c r="L17" s="12">
        <v>215174</v>
      </c>
      <c r="M17" s="10">
        <v>240642.22901334666</v>
      </c>
      <c r="N17" s="10">
        <v>174854.17516461745</v>
      </c>
      <c r="O17" s="10">
        <f>180048-48931</f>
        <v>131117</v>
      </c>
      <c r="P17" s="10">
        <v>116099</v>
      </c>
    </row>
    <row r="18" spans="1:16" ht="12.75">
      <c r="A18" s="3" t="s">
        <v>44</v>
      </c>
      <c r="B18" s="4"/>
      <c r="C18" s="26">
        <v>77338</v>
      </c>
      <c r="D18" s="26">
        <v>79833</v>
      </c>
      <c r="E18" s="26">
        <v>74214</v>
      </c>
      <c r="F18" s="26">
        <v>59463</v>
      </c>
      <c r="G18" s="25">
        <v>77338</v>
      </c>
      <c r="H18" s="26">
        <v>57445</v>
      </c>
      <c r="I18" s="26">
        <v>119516.77205485055</v>
      </c>
      <c r="J18" s="26">
        <v>35690.88639200998</v>
      </c>
      <c r="K18" s="26">
        <v>83812.55258287062</v>
      </c>
      <c r="L18" s="25">
        <v>57445</v>
      </c>
      <c r="M18" s="26">
        <v>75379.19421229887</v>
      </c>
      <c r="N18" s="26">
        <v>43298.904492745176</v>
      </c>
      <c r="O18" s="26">
        <v>48931</v>
      </c>
      <c r="P18" s="26">
        <v>40524</v>
      </c>
    </row>
    <row r="19" spans="1:16" ht="12.75">
      <c r="A19" s="6" t="s">
        <v>45</v>
      </c>
      <c r="B19" s="2"/>
      <c r="C19" s="13">
        <f aca="true" t="shared" si="1" ref="C19:P19">SUM(C17:C18)</f>
        <v>275290</v>
      </c>
      <c r="D19" s="13">
        <f t="shared" si="1"/>
        <v>358762</v>
      </c>
      <c r="E19" s="13">
        <f t="shared" si="1"/>
        <v>374821</v>
      </c>
      <c r="F19" s="13">
        <f t="shared" si="1"/>
        <v>318146</v>
      </c>
      <c r="G19" s="13">
        <f t="shared" si="1"/>
        <v>275290</v>
      </c>
      <c r="H19" s="13">
        <f t="shared" si="1"/>
        <v>272619</v>
      </c>
      <c r="I19" s="13">
        <f t="shared" si="1"/>
        <v>407841.3189830162</v>
      </c>
      <c r="J19" s="13">
        <f t="shared" si="1"/>
        <v>338328.88639200997</v>
      </c>
      <c r="K19" s="13">
        <f t="shared" si="1"/>
        <v>327063.26770991087</v>
      </c>
      <c r="L19" s="13">
        <f t="shared" si="1"/>
        <v>272619</v>
      </c>
      <c r="M19" s="13">
        <f t="shared" si="1"/>
        <v>316021.42322564556</v>
      </c>
      <c r="N19" s="13">
        <f t="shared" si="1"/>
        <v>218153.07965736263</v>
      </c>
      <c r="O19" s="13">
        <f t="shared" si="1"/>
        <v>180048</v>
      </c>
      <c r="P19" s="13">
        <f t="shared" si="1"/>
        <v>156623</v>
      </c>
    </row>
    <row r="20" spans="1:16" ht="12.75">
      <c r="A20" s="3"/>
      <c r="B20" s="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2.75">
      <c r="A21" s="28" t="s">
        <v>46</v>
      </c>
      <c r="B21" s="29"/>
      <c r="C21" s="25">
        <f aca="true" t="shared" si="2" ref="C21:P21">SUM(C19+C14)</f>
        <v>2950658</v>
      </c>
      <c r="D21" s="25">
        <f t="shared" si="2"/>
        <v>3576424</v>
      </c>
      <c r="E21" s="25">
        <f t="shared" si="2"/>
        <v>3513570</v>
      </c>
      <c r="F21" s="25">
        <f t="shared" si="2"/>
        <v>3362437</v>
      </c>
      <c r="G21" s="25">
        <f t="shared" si="2"/>
        <v>2950658</v>
      </c>
      <c r="H21" s="25">
        <f t="shared" si="2"/>
        <v>3236690</v>
      </c>
      <c r="I21" s="25">
        <f t="shared" si="2"/>
        <v>3598622.8952787067</v>
      </c>
      <c r="J21" s="25">
        <f t="shared" si="2"/>
        <v>3574309.259675406</v>
      </c>
      <c r="K21" s="25">
        <f t="shared" si="2"/>
        <v>3664170.886589265</v>
      </c>
      <c r="L21" s="25">
        <f t="shared" si="2"/>
        <v>3236690</v>
      </c>
      <c r="M21" s="25">
        <f t="shared" si="2"/>
        <v>3282596.6695771487</v>
      </c>
      <c r="N21" s="25">
        <f t="shared" si="2"/>
        <v>2576395.747120552</v>
      </c>
      <c r="O21" s="25">
        <f t="shared" si="2"/>
        <v>975369</v>
      </c>
      <c r="P21" s="25">
        <f t="shared" si="2"/>
        <v>883689</v>
      </c>
    </row>
    <row r="22" spans="1:16" ht="12.75">
      <c r="A22" s="27"/>
      <c r="B22" s="4"/>
      <c r="C22" s="10"/>
      <c r="D22" s="10"/>
      <c r="E22" s="10"/>
      <c r="F22" s="10"/>
      <c r="G22" s="12"/>
      <c r="H22" s="12"/>
      <c r="I22" s="10"/>
      <c r="J22" s="10"/>
      <c r="K22" s="10"/>
      <c r="L22" s="12"/>
      <c r="M22" s="10"/>
      <c r="N22" s="10"/>
      <c r="O22" s="10"/>
      <c r="P22" s="10"/>
    </row>
    <row r="23" spans="1:16" ht="12.75">
      <c r="A23" s="6" t="s">
        <v>47</v>
      </c>
      <c r="B23" s="6"/>
      <c r="C23" s="18"/>
      <c r="D23" s="18"/>
      <c r="E23" s="18"/>
      <c r="F23" s="18"/>
      <c r="G23" s="21"/>
      <c r="H23" s="21"/>
      <c r="I23" s="18"/>
      <c r="J23" s="18"/>
      <c r="K23" s="18"/>
      <c r="L23" s="21"/>
      <c r="M23" s="18"/>
      <c r="N23" s="18"/>
      <c r="O23" s="18"/>
      <c r="P23" s="18"/>
    </row>
    <row r="24" spans="1:16" ht="13.5" customHeight="1">
      <c r="A24" s="38" t="s">
        <v>48</v>
      </c>
      <c r="B24" s="3"/>
      <c r="C24" s="18">
        <v>1141658</v>
      </c>
      <c r="D24" s="18">
        <v>1567652</v>
      </c>
      <c r="E24" s="18">
        <v>1539767</v>
      </c>
      <c r="F24" s="18">
        <v>1472864</v>
      </c>
      <c r="G24" s="21">
        <v>1141658</v>
      </c>
      <c r="H24" s="18">
        <v>1462442</v>
      </c>
      <c r="I24" s="18">
        <v>1667280.5467529243</v>
      </c>
      <c r="J24" s="18">
        <v>1691812</v>
      </c>
      <c r="K24" s="18">
        <v>1614079</v>
      </c>
      <c r="L24" s="21">
        <v>1462442</v>
      </c>
      <c r="M24" s="18">
        <v>1513339.622053137</v>
      </c>
      <c r="N24" s="18">
        <v>1304218.8683643145</v>
      </c>
      <c r="O24" s="18">
        <f>462740-383</f>
        <v>462357</v>
      </c>
      <c r="P24" s="18">
        <v>357455</v>
      </c>
    </row>
    <row r="25" spans="1:16" ht="12.75">
      <c r="A25" s="3" t="s">
        <v>49</v>
      </c>
      <c r="B25" s="3"/>
      <c r="C25" s="31">
        <v>95555</v>
      </c>
      <c r="D25" s="31">
        <v>201465</v>
      </c>
      <c r="E25" s="31">
        <v>164936</v>
      </c>
      <c r="F25" s="31">
        <v>163286</v>
      </c>
      <c r="G25" s="30">
        <v>95555</v>
      </c>
      <c r="H25" s="31">
        <v>179793</v>
      </c>
      <c r="I25" s="31">
        <v>201763.21976722113</v>
      </c>
      <c r="J25" s="31">
        <v>207850</v>
      </c>
      <c r="K25" s="31">
        <v>209500</v>
      </c>
      <c r="L25" s="30">
        <v>179793</v>
      </c>
      <c r="M25" s="31">
        <v>209893.0397904453</v>
      </c>
      <c r="N25" s="31">
        <v>235290.921274984</v>
      </c>
      <c r="O25" s="31">
        <v>383</v>
      </c>
      <c r="P25" s="31">
        <v>443</v>
      </c>
    </row>
    <row r="26" spans="1:16" ht="12.75">
      <c r="A26" s="17" t="s">
        <v>50</v>
      </c>
      <c r="B26" s="2"/>
      <c r="C26" s="12">
        <f aca="true" t="shared" si="3" ref="C26:P26">SUM(C24:C25)</f>
        <v>1237213</v>
      </c>
      <c r="D26" s="12">
        <f t="shared" si="3"/>
        <v>1769117</v>
      </c>
      <c r="E26" s="12">
        <f t="shared" si="3"/>
        <v>1704703</v>
      </c>
      <c r="F26" s="12">
        <f t="shared" si="3"/>
        <v>1636150</v>
      </c>
      <c r="G26" s="12">
        <f t="shared" si="3"/>
        <v>1237213</v>
      </c>
      <c r="H26" s="12">
        <f t="shared" si="3"/>
        <v>1642235</v>
      </c>
      <c r="I26" s="12">
        <f t="shared" si="3"/>
        <v>1869043.7665201453</v>
      </c>
      <c r="J26" s="12">
        <f t="shared" si="3"/>
        <v>1899662</v>
      </c>
      <c r="K26" s="12">
        <f t="shared" si="3"/>
        <v>1823579</v>
      </c>
      <c r="L26" s="12">
        <f t="shared" si="3"/>
        <v>1642235</v>
      </c>
      <c r="M26" s="12">
        <f t="shared" si="3"/>
        <v>1723232.6618435823</v>
      </c>
      <c r="N26" s="12">
        <f t="shared" si="3"/>
        <v>1539509.7896392986</v>
      </c>
      <c r="O26" s="12">
        <f t="shared" si="3"/>
        <v>462740</v>
      </c>
      <c r="P26" s="12">
        <f t="shared" si="3"/>
        <v>357898</v>
      </c>
    </row>
    <row r="27" spans="1:16" ht="12.75">
      <c r="A27" s="3"/>
      <c r="B27" s="4"/>
      <c r="C27" s="10"/>
      <c r="D27" s="10"/>
      <c r="E27" s="10"/>
      <c r="F27" s="10"/>
      <c r="G27" s="12"/>
      <c r="H27" s="12"/>
      <c r="I27" s="10"/>
      <c r="J27" s="10"/>
      <c r="K27" s="10"/>
      <c r="L27" s="12"/>
      <c r="M27" s="10"/>
      <c r="N27" s="10"/>
      <c r="O27" s="10"/>
      <c r="P27" s="10"/>
    </row>
    <row r="28" spans="1:16" ht="12.75">
      <c r="A28" s="6" t="s">
        <v>51</v>
      </c>
      <c r="B28" s="4"/>
      <c r="C28" s="10"/>
      <c r="D28" s="10"/>
      <c r="E28" s="10"/>
      <c r="F28" s="10"/>
      <c r="G28" s="12"/>
      <c r="H28" s="12"/>
      <c r="I28" s="10"/>
      <c r="J28" s="10"/>
      <c r="K28" s="10"/>
      <c r="L28" s="12"/>
      <c r="M28" s="10"/>
      <c r="N28" s="10"/>
      <c r="O28" s="10"/>
      <c r="P28" s="10"/>
    </row>
    <row r="29" spans="1:16" ht="12.75">
      <c r="A29" s="3" t="s">
        <v>52</v>
      </c>
      <c r="B29" s="4"/>
      <c r="C29" s="10">
        <v>897622</v>
      </c>
      <c r="D29" s="10">
        <v>924812</v>
      </c>
      <c r="E29" s="10">
        <v>873590</v>
      </c>
      <c r="F29" s="10">
        <v>825387</v>
      </c>
      <c r="G29" s="12">
        <v>897622</v>
      </c>
      <c r="H29" s="10">
        <v>779370</v>
      </c>
      <c r="I29" s="10">
        <v>823725.6305036728</v>
      </c>
      <c r="J29" s="10">
        <v>823883</v>
      </c>
      <c r="K29" s="10">
        <v>1025145</v>
      </c>
      <c r="L29" s="12">
        <v>779370</v>
      </c>
      <c r="M29" s="10">
        <v>856547.3369090683</v>
      </c>
      <c r="N29" s="10">
        <v>652860.5559116602</v>
      </c>
      <c r="O29" s="10">
        <v>262270</v>
      </c>
      <c r="P29" s="10">
        <v>226149</v>
      </c>
    </row>
    <row r="30" spans="1:16" ht="12.75">
      <c r="A30" s="3" t="s">
        <v>53</v>
      </c>
      <c r="B30" s="2"/>
      <c r="C30" s="11">
        <v>545729</v>
      </c>
      <c r="D30" s="11">
        <v>594675</v>
      </c>
      <c r="E30" s="11">
        <v>699900</v>
      </c>
      <c r="F30" s="11">
        <v>640125</v>
      </c>
      <c r="G30" s="13">
        <v>545729</v>
      </c>
      <c r="H30" s="11">
        <v>555626</v>
      </c>
      <c r="I30" s="11">
        <v>612577.6538107686</v>
      </c>
      <c r="J30" s="11">
        <v>584303</v>
      </c>
      <c r="K30" s="11">
        <v>560631</v>
      </c>
      <c r="L30" s="13">
        <v>555626</v>
      </c>
      <c r="M30" s="11">
        <v>427243.35786453786</v>
      </c>
      <c r="N30" s="11">
        <v>202648.8840976633</v>
      </c>
      <c r="O30" s="11">
        <v>92500</v>
      </c>
      <c r="P30" s="11">
        <v>202794</v>
      </c>
    </row>
    <row r="31" spans="1:16" ht="12.75">
      <c r="A31" s="3" t="s">
        <v>54</v>
      </c>
      <c r="B31" s="2"/>
      <c r="C31" s="26">
        <v>12598</v>
      </c>
      <c r="D31" s="26">
        <v>0</v>
      </c>
      <c r="E31" s="26">
        <v>0</v>
      </c>
      <c r="F31" s="26">
        <v>0</v>
      </c>
      <c r="G31" s="25">
        <v>12598</v>
      </c>
      <c r="H31" s="25">
        <v>0</v>
      </c>
      <c r="I31" s="26">
        <v>0</v>
      </c>
      <c r="J31" s="26">
        <v>0</v>
      </c>
      <c r="K31" s="26">
        <v>0</v>
      </c>
      <c r="L31" s="25">
        <v>0</v>
      </c>
      <c r="M31" s="26">
        <v>0</v>
      </c>
      <c r="N31" s="26">
        <v>0</v>
      </c>
      <c r="O31" s="26">
        <v>0</v>
      </c>
      <c r="P31" s="26">
        <v>0</v>
      </c>
    </row>
    <row r="32" spans="1:16" ht="12.75">
      <c r="A32" s="6" t="s">
        <v>55</v>
      </c>
      <c r="B32" s="2"/>
      <c r="C32" s="12">
        <f aca="true" t="shared" si="4" ref="C32:P32">SUM(C29:C31)</f>
        <v>1455949</v>
      </c>
      <c r="D32" s="12">
        <f t="shared" si="4"/>
        <v>1519487</v>
      </c>
      <c r="E32" s="12">
        <f t="shared" si="4"/>
        <v>1573490</v>
      </c>
      <c r="F32" s="12">
        <f t="shared" si="4"/>
        <v>1465512</v>
      </c>
      <c r="G32" s="12">
        <f t="shared" si="4"/>
        <v>1455949</v>
      </c>
      <c r="H32" s="12">
        <f t="shared" si="4"/>
        <v>1334996</v>
      </c>
      <c r="I32" s="12">
        <f t="shared" si="4"/>
        <v>1436303.2843144415</v>
      </c>
      <c r="J32" s="12">
        <f t="shared" si="4"/>
        <v>1408186</v>
      </c>
      <c r="K32" s="12">
        <f t="shared" si="4"/>
        <v>1585776</v>
      </c>
      <c r="L32" s="12">
        <f t="shared" si="4"/>
        <v>1334996</v>
      </c>
      <c r="M32" s="12">
        <f t="shared" si="4"/>
        <v>1283790.694773606</v>
      </c>
      <c r="N32" s="12">
        <f t="shared" si="4"/>
        <v>855509.4400093235</v>
      </c>
      <c r="O32" s="12">
        <f t="shared" si="4"/>
        <v>354770</v>
      </c>
      <c r="P32" s="12">
        <f t="shared" si="4"/>
        <v>428943</v>
      </c>
    </row>
    <row r="33" spans="1:16" ht="12.75">
      <c r="A33" s="3"/>
      <c r="B33" s="4"/>
      <c r="C33" s="10"/>
      <c r="D33" s="10"/>
      <c r="E33" s="10"/>
      <c r="F33" s="10"/>
      <c r="G33" s="12"/>
      <c r="H33" s="12"/>
      <c r="I33" s="10"/>
      <c r="J33" s="10"/>
      <c r="K33" s="10"/>
      <c r="L33" s="12"/>
      <c r="M33" s="10"/>
      <c r="N33" s="10"/>
      <c r="O33" s="10"/>
      <c r="P33" s="10"/>
    </row>
    <row r="34" spans="1:16" ht="12.75">
      <c r="A34" s="6" t="s">
        <v>56</v>
      </c>
      <c r="B34" s="4"/>
      <c r="C34" s="13">
        <v>257496</v>
      </c>
      <c r="D34" s="13">
        <v>287820</v>
      </c>
      <c r="E34" s="13">
        <v>235377</v>
      </c>
      <c r="F34" s="13">
        <v>260775</v>
      </c>
      <c r="G34" s="13">
        <v>257496</v>
      </c>
      <c r="H34" s="13">
        <v>259459</v>
      </c>
      <c r="I34" s="13">
        <v>293275.84444411995</v>
      </c>
      <c r="J34" s="13">
        <v>266461</v>
      </c>
      <c r="K34" s="13">
        <v>254816</v>
      </c>
      <c r="L34" s="13">
        <v>259459</v>
      </c>
      <c r="M34" s="13">
        <v>275573.46887863294</v>
      </c>
      <c r="N34" s="13">
        <v>181376.52234718256</v>
      </c>
      <c r="O34" s="13">
        <v>157859</v>
      </c>
      <c r="P34" s="13">
        <v>96848</v>
      </c>
    </row>
    <row r="35" spans="1:16" ht="12.75">
      <c r="A35" s="3"/>
      <c r="B35" s="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2.75">
      <c r="A36" s="28" t="s">
        <v>57</v>
      </c>
      <c r="B36" s="29"/>
      <c r="C36" s="25">
        <f aca="true" t="shared" si="5" ref="C36:P36">SUM(C26+C32+C34)</f>
        <v>2950658</v>
      </c>
      <c r="D36" s="25">
        <f t="shared" si="5"/>
        <v>3576424</v>
      </c>
      <c r="E36" s="25">
        <f t="shared" si="5"/>
        <v>3513570</v>
      </c>
      <c r="F36" s="25">
        <f t="shared" si="5"/>
        <v>3362437</v>
      </c>
      <c r="G36" s="25">
        <f t="shared" si="5"/>
        <v>2950658</v>
      </c>
      <c r="H36" s="25">
        <f t="shared" si="5"/>
        <v>3236690</v>
      </c>
      <c r="I36" s="25">
        <f t="shared" si="5"/>
        <v>3598622.8952787067</v>
      </c>
      <c r="J36" s="25">
        <f t="shared" si="5"/>
        <v>3574309</v>
      </c>
      <c r="K36" s="25">
        <f t="shared" si="5"/>
        <v>3664171</v>
      </c>
      <c r="L36" s="25">
        <f t="shared" si="5"/>
        <v>3236690</v>
      </c>
      <c r="M36" s="25">
        <f t="shared" si="5"/>
        <v>3282596.825495821</v>
      </c>
      <c r="N36" s="25">
        <f t="shared" si="5"/>
        <v>2576395.7519958047</v>
      </c>
      <c r="O36" s="25">
        <f t="shared" si="5"/>
        <v>975369</v>
      </c>
      <c r="P36" s="25">
        <f t="shared" si="5"/>
        <v>883689</v>
      </c>
    </row>
    <row r="38" ht="12.75">
      <c r="A38" s="39"/>
    </row>
  </sheetData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Lundin Petroleum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gturbott</dc:creator>
  <cp:keywords/>
  <dc:description/>
  <cp:lastModifiedBy>klaurie</cp:lastModifiedBy>
  <cp:lastPrinted>2010-04-21T15:00:12Z</cp:lastPrinted>
  <dcterms:created xsi:type="dcterms:W3CDTF">2010-04-20T09:43:15Z</dcterms:created>
  <dcterms:modified xsi:type="dcterms:W3CDTF">2010-04-21T15:19:54Z</dcterms:modified>
  <cp:category/>
  <cp:version/>
  <cp:contentType/>
  <cp:contentStatus/>
</cp:coreProperties>
</file>